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715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projects/10-19833_NAWCAD_iNET/Shared/Docs/RCC/working/RCC/"/>
    </mc:Choice>
  </mc:AlternateContent>
  <bookViews>
    <workbookView xWindow="0" yWindow="-21160" windowWidth="22320" windowHeight="18320" tabRatio="920"/>
  </bookViews>
  <sheets>
    <sheet name="CH Parameters and BW Estimates" sheetId="22" r:id="rId1"/>
    <sheet name="Req EbNo values" sheetId="6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1" i="22" l="1"/>
  <c r="C29" i="22"/>
  <c r="C30" i="22"/>
  <c r="C31" i="22"/>
  <c r="C32" i="22"/>
  <c r="C22" i="22"/>
  <c r="C23" i="22"/>
  <c r="C24" i="22"/>
  <c r="C5" i="6"/>
  <c r="C6" i="6"/>
  <c r="C12" i="22"/>
  <c r="C26" i="22"/>
  <c r="D9" i="6"/>
  <c r="C12" i="6"/>
  <c r="G14" i="6"/>
  <c r="G15" i="6"/>
  <c r="G9" i="6"/>
  <c r="E9" i="6"/>
  <c r="F9" i="6"/>
  <c r="D10" i="6"/>
  <c r="E10" i="6"/>
  <c r="F10" i="6"/>
  <c r="G16" i="6"/>
  <c r="C17" i="6"/>
  <c r="C16" i="6"/>
  <c r="C18" i="6"/>
  <c r="G10" i="6"/>
  <c r="C25" i="22"/>
</calcChain>
</file>

<file path=xl/comments1.xml><?xml version="1.0" encoding="utf-8"?>
<comments xmlns="http://schemas.openxmlformats.org/spreadsheetml/2006/main">
  <authors>
    <author>Jet Propulsion Laboratory</author>
    <author>Simon Liang</author>
  </authors>
  <commentList>
    <comment ref="F8" authorId="0">
      <text>
        <r>
          <rPr>
            <b/>
            <sz val="8"/>
            <color indexed="81"/>
            <rFont val="Tahoma"/>
            <family val="2"/>
          </rPr>
          <t>Es/No = Eb/No + bit/sym</t>
        </r>
      </text>
    </comment>
    <comment ref="C10" authorId="1">
      <text>
        <r>
          <rPr>
            <b/>
            <sz val="8"/>
            <color indexed="81"/>
            <rFont val="Tahoma"/>
            <family val="2"/>
          </rPr>
          <t>Note: this is uncoded Eb/No for FER of 10^-4.
FER is same as codeblock error rate.</t>
        </r>
      </text>
    </comment>
    <comment ref="F14" authorId="1">
      <text>
        <r>
          <rPr>
            <b/>
            <sz val="8"/>
            <color indexed="81"/>
            <rFont val="Tahoma"/>
            <family val="2"/>
          </rPr>
          <t>BER = 1-exp(ln(1-PER)/L)
where L = packet size</t>
        </r>
      </text>
    </comment>
    <comment ref="F15" authorId="1">
      <text>
        <r>
          <rPr>
            <b/>
            <sz val="8"/>
            <color indexed="81"/>
            <rFont val="Tahoma"/>
            <family val="2"/>
          </rPr>
          <t>CER = 1-(1-BER)^L
where L = codeblock size</t>
        </r>
      </text>
    </comment>
    <comment ref="B16" authorId="1">
      <text>
        <r>
          <rPr>
            <b/>
            <sz val="8"/>
            <color indexed="81"/>
            <rFont val="Tahoma"/>
            <family val="2"/>
          </rPr>
          <t xml:space="preserve">Frame error rate = 10^-4/err pkt x 4096 bits/codeblock 
                              8000 bits/pkt x frame/(8 codeblocks)
       = 4.1x 10^-4/frame (worse case here when 1 frame occupies entire burst slot or 8 codeblocks)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<sst xmlns="http://schemas.openxmlformats.org/spreadsheetml/2006/main" count="95" uniqueCount="93">
  <si>
    <t>bits/sym dB</t>
  </si>
  <si>
    <t>Modulation</t>
  </si>
  <si>
    <t>bits</t>
  </si>
  <si>
    <t>Time guard bands</t>
  </si>
  <si>
    <t>Code Rate:</t>
  </si>
  <si>
    <t>Tsym</t>
  </si>
  <si>
    <t>us</t>
  </si>
  <si>
    <t>2/3-SOQPSK</t>
  </si>
  <si>
    <t>Occupied BW @ SOQPSK</t>
  </si>
  <si>
    <t>user bits/sym</t>
  </si>
  <si>
    <t>SOQPSK (uncoded)</t>
  </si>
  <si>
    <t>Eb/No dB</t>
  </si>
  <si>
    <t>Es/No dB</t>
  </si>
  <si>
    <t>SC-SOQPSK</t>
  </si>
  <si>
    <t>Per Channel DR with 1 4us carrier</t>
  </si>
  <si>
    <t>Packet error rate</t>
  </si>
  <si>
    <t>Packet size</t>
  </si>
  <si>
    <t>Frame error rate</t>
  </si>
  <si>
    <t>BER</t>
  </si>
  <si>
    <t># / err packet</t>
  </si>
  <si>
    <t>bits / packet</t>
  </si>
  <si>
    <t># / err frame</t>
  </si>
  <si>
    <t># / err bit</t>
  </si>
  <si>
    <t>bits / codeblock</t>
  </si>
  <si>
    <t>Frame size</t>
  </si>
  <si>
    <t>Codeblock size (info)</t>
  </si>
  <si>
    <t>codeblocks</t>
  </si>
  <si>
    <t>Aggregate overhead efficiency</t>
  </si>
  <si>
    <t>Link layer encryption</t>
  </si>
  <si>
    <t>416 bits link layer encryption OH per codeblock</t>
  </si>
  <si>
    <t xml:space="preserve">Parameters  </t>
  </si>
  <si>
    <t>SOQPSK-TG</t>
  </si>
  <si>
    <r>
      <t>r</t>
    </r>
    <r>
      <rPr>
        <vertAlign val="subscript"/>
        <sz val="12"/>
        <rFont val="Arial"/>
        <family val="2"/>
      </rPr>
      <t>code rate</t>
    </r>
  </si>
  <si>
    <r>
      <t>N</t>
    </r>
    <r>
      <rPr>
        <vertAlign val="subscript"/>
        <sz val="12"/>
        <rFont val="Arial"/>
        <family val="2"/>
      </rPr>
      <t>TAs</t>
    </r>
  </si>
  <si>
    <r>
      <t>D</t>
    </r>
    <r>
      <rPr>
        <vertAlign val="subscript"/>
        <sz val="12"/>
        <rFont val="Arial"/>
        <family val="2"/>
      </rPr>
      <t>codeblock bits</t>
    </r>
  </si>
  <si>
    <r>
      <t>D</t>
    </r>
    <r>
      <rPr>
        <vertAlign val="subscript"/>
        <sz val="12"/>
        <rFont val="Arial"/>
        <family val="2"/>
      </rPr>
      <t>mean PDU length</t>
    </r>
  </si>
  <si>
    <r>
      <t>OH</t>
    </r>
    <r>
      <rPr>
        <vertAlign val="subscript"/>
        <sz val="12"/>
        <rFont val="Arial"/>
        <family val="2"/>
      </rPr>
      <t>synch</t>
    </r>
  </si>
  <si>
    <r>
      <t>OH</t>
    </r>
    <r>
      <rPr>
        <vertAlign val="subscript"/>
        <sz val="12"/>
        <rFont val="Arial"/>
        <family val="2"/>
      </rPr>
      <t>preamble</t>
    </r>
  </si>
  <si>
    <t>Codeblock error rate (1 codeblock)</t>
  </si>
  <si>
    <t>Codeblock error rate (8 codeblocks)</t>
  </si>
  <si>
    <t>Overhead - Radio Air Channel Rate for Threshold</t>
  </si>
  <si>
    <r>
      <t>T</t>
    </r>
    <r>
      <rPr>
        <vertAlign val="subscript"/>
        <sz val="11"/>
        <rFont val="Arial"/>
        <family val="2"/>
      </rPr>
      <t>d_GS_MAX</t>
    </r>
  </si>
  <si>
    <t>Parameter</t>
  </si>
  <si>
    <t>Value</t>
  </si>
  <si>
    <t>Comments</t>
  </si>
  <si>
    <t>Time guard band efficiency</t>
  </si>
  <si>
    <t>Air information bit rate</t>
  </si>
  <si>
    <t>bps (with OH, this is roughly the Layer 2 information rate)</t>
  </si>
  <si>
    <t>ms.  This value is used to determine the number of TxOps required per second.</t>
  </si>
  <si>
    <r>
      <t>R</t>
    </r>
    <r>
      <rPr>
        <vertAlign val="subscript"/>
        <sz val="12"/>
        <rFont val="Arial"/>
        <family val="2"/>
      </rPr>
      <t>nc network command and control (aggregate for all radios sharing frequency, e.g. a RAN)</t>
    </r>
  </si>
  <si>
    <r>
      <t>R</t>
    </r>
    <r>
      <rPr>
        <vertAlign val="subscript"/>
        <sz val="12"/>
        <rFont val="Arial"/>
        <family val="2"/>
      </rPr>
      <t>b</t>
    </r>
  </si>
  <si>
    <t>Comment</t>
  </si>
  <si>
    <t>radio air channel bit rate in bps (27.3.3.1.2)</t>
  </si>
  <si>
    <r>
      <t>N</t>
    </r>
    <r>
      <rPr>
        <vertAlign val="subscript"/>
        <sz val="12"/>
        <rFont val="Arial"/>
        <family val="2"/>
      </rPr>
      <t>codeblocks per LDPC burst</t>
    </r>
  </si>
  <si>
    <t>bps.  Equivalent line rate into MAC</t>
  </si>
  <si>
    <r>
      <t>R</t>
    </r>
    <r>
      <rPr>
        <vertAlign val="subscript"/>
        <sz val="12"/>
        <rFont val="Arial"/>
        <family val="2"/>
      </rPr>
      <t>nt network throughput (Rmd + Rnc)</t>
    </r>
  </si>
  <si>
    <r>
      <t>T</t>
    </r>
    <r>
      <rPr>
        <vertAlign val="subscript"/>
        <sz val="12"/>
        <rFont val="Arial"/>
        <family val="2"/>
      </rPr>
      <t>minimum latency requirement per link</t>
    </r>
  </si>
  <si>
    <t>1 ms used for 150 nmi range (0.927 us)</t>
  </si>
  <si>
    <r>
      <t>T</t>
    </r>
    <r>
      <rPr>
        <vertAlign val="subscript"/>
        <sz val="12"/>
        <rFont val="Arial"/>
        <family val="2"/>
      </rPr>
      <t>distance_MAX</t>
    </r>
  </si>
  <si>
    <t>us.  Tdistance_MAX x 1852m / speed of light (299792458) * 1000000 (us)</t>
  </si>
  <si>
    <r>
      <t>R</t>
    </r>
    <r>
      <rPr>
        <vertAlign val="subscript"/>
        <sz val="12"/>
        <rFont val="Arial"/>
        <family val="2"/>
      </rPr>
      <t>md mission data (aggregate for all radios sharing frequency, e.g. a RAN)</t>
    </r>
  </si>
  <si>
    <t>bps.  Represents the aggregate application data rate.</t>
  </si>
  <si>
    <t>64 bit ASM + 128 bit preamble +2 bit trailer per RF burst</t>
  </si>
  <si>
    <t>OH per RF burst (e.g synchronization)</t>
  </si>
  <si>
    <t>OH per LDPC Code Block (does not include 3/2 expansion)</t>
  </si>
  <si>
    <t>bps.  Network command and control packets</t>
  </si>
  <si>
    <t>minimum OH (assumes single RF MAC Frame per LDPC Codeblock)</t>
  </si>
  <si>
    <t>=(guardband duration) x ((number of TAs x 2) / (min latency per link))</t>
  </si>
  <si>
    <t>Legend</t>
  </si>
  <si>
    <t>Green</t>
  </si>
  <si>
    <t>Light Green</t>
  </si>
  <si>
    <t>Gray</t>
  </si>
  <si>
    <t>Pink</t>
  </si>
  <si>
    <t>Tunable Knob - use to affect calculations</t>
  </si>
  <si>
    <t>Tunable knob but not one expected to be heavily used</t>
  </si>
  <si>
    <t>Constants - Values shall not be changed.</t>
  </si>
  <si>
    <t>Calculated values.</t>
  </si>
  <si>
    <t>Calculated mission data rate is &gt;= TCRD Threshold.</t>
  </si>
  <si>
    <t>Calculated mission data rate is &lt; TCRD Threshold.</t>
  </si>
  <si>
    <t>Green  w/ Green Text</t>
  </si>
  <si>
    <t>Light Red w/ Red Text</t>
  </si>
  <si>
    <t>aggregate efficiency = Rnt network throughput / air information bit rate</t>
  </si>
  <si>
    <t>Hz.  See IRIG 106 Chapter 27, Section 27.3.2.2.1.
BW = 0.78 x coded CH bit rate per IRIG-106 Appendix 2A, Tab A-2</t>
  </si>
  <si>
    <t>Parameters for Tuning the Channel Overhead and Bandwidth Estimates</t>
  </si>
  <si>
    <t>Mbps.  Program goal.</t>
  </si>
  <si>
    <r>
      <t>G_R</t>
    </r>
    <r>
      <rPr>
        <vertAlign val="subscript"/>
        <sz val="12"/>
        <rFont val="Arial"/>
        <family val="2"/>
      </rPr>
      <t>md mission data (aggregate for all radios sharing frequency, e.g. a RAN)</t>
    </r>
  </si>
  <si>
    <t>(27.3.2.2.2, 27.4.5.1)</t>
  </si>
  <si>
    <t>info bits (uncoded) per LDPC codeblock (27.4.5.1)</t>
  </si>
  <si>
    <t>Program goal = 4.</t>
  </si>
  <si>
    <t>bits (27.4.3)</t>
  </si>
  <si>
    <t>bits (27.4.4)</t>
  </si>
  <si>
    <t>nmi.  Max range for computing the required guardband time.  Program goal = 150.</t>
  </si>
  <si>
    <t>from 1 (min) up to 16 (max) (27.4.3)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</si>
</sst>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E+00"/>
    <numFmt numFmtId="165" formatCode="0.0"/>
  </numFmts>
  <fonts count="18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8"/>
      <color indexed="81"/>
      <name val="Tahoma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vertAlign val="subscript"/>
      <sz val="1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indexed="8"/>
      <name val="Arial"/>
    </font>
    <font>
      <b/>
      <sz val="10"/>
      <color rgb="FF006100"/>
      <name val="Arial"/>
      <family val="2"/>
    </font>
    <font>
      <b/>
      <sz val="10"/>
      <color rgb="FF9D010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7EFCE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22">
    <xf numFmtId="0" fontId="0" fillId="0" borderId="0" xfId="0"/>
    <xf numFmtId="11" fontId="0" fillId="0" borderId="0" xfId="0" applyNumberFormat="1"/>
    <xf numFmtId="0" fontId="0" fillId="0" borderId="0" xfId="0" applyFill="1" applyBorder="1"/>
    <xf numFmtId="0" fontId="0" fillId="0" borderId="3" xfId="0" applyBorder="1" applyAlignment="1">
      <alignment horizontal="center"/>
    </xf>
    <xf numFmtId="0" fontId="0" fillId="0" borderId="4" xfId="0" applyFill="1" applyBorder="1" applyAlignment="1">
      <alignment horizontal="center"/>
    </xf>
    <xf numFmtId="11" fontId="0" fillId="0" borderId="6" xfId="0" applyNumberFormat="1" applyBorder="1" applyAlignment="1">
      <alignment horizontal="center"/>
    </xf>
    <xf numFmtId="11" fontId="0" fillId="0" borderId="8" xfId="0" applyNumberFormat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/>
    <xf numFmtId="12" fontId="3" fillId="0" borderId="0" xfId="0" applyNumberFormat="1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0" applyFont="1"/>
    <xf numFmtId="11" fontId="0" fillId="0" borderId="0" xfId="0" applyNumberFormat="1" applyBorder="1" applyAlignment="1">
      <alignment horizontal="center"/>
    </xf>
    <xf numFmtId="0" fontId="6" fillId="0" borderId="7" xfId="0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0" xfId="0" applyBorder="1" applyAlignment="1">
      <alignment horizontal="left"/>
    </xf>
    <xf numFmtId="2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left"/>
    </xf>
    <xf numFmtId="12" fontId="0" fillId="0" borderId="0" xfId="0" applyNumberFormat="1" applyBorder="1" applyAlignment="1">
      <alignment horizontal="center"/>
    </xf>
    <xf numFmtId="11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 wrapText="1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2" fontId="0" fillId="0" borderId="0" xfId="0" applyNumberFormat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2" fontId="4" fillId="0" borderId="0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1" fontId="0" fillId="0" borderId="0" xfId="0" applyNumberFormat="1" applyAlignment="1">
      <alignment horizontal="center"/>
    </xf>
    <xf numFmtId="0" fontId="0" fillId="0" borderId="0" xfId="0" applyFill="1" applyBorder="1" applyAlignment="1"/>
    <xf numFmtId="0" fontId="1" fillId="0" borderId="0" xfId="0" applyFont="1" applyAlignment="1">
      <alignment horizontal="center"/>
    </xf>
    <xf numFmtId="12" fontId="1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2" fontId="8" fillId="0" borderId="0" xfId="0" applyNumberFormat="1" applyFont="1" applyAlignment="1">
      <alignment horizontal="left"/>
    </xf>
    <xf numFmtId="2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vertical="center" wrapText="1"/>
    </xf>
    <xf numFmtId="10" fontId="0" fillId="0" borderId="0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vertical="center"/>
    </xf>
    <xf numFmtId="0" fontId="0" fillId="0" borderId="16" xfId="0" applyFill="1" applyBorder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vertical="center" wrapText="1"/>
    </xf>
    <xf numFmtId="0" fontId="0" fillId="0" borderId="23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26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5" xfId="0" quotePrefix="1" applyBorder="1" applyAlignment="1">
      <alignment vertical="center" wrapText="1"/>
    </xf>
    <xf numFmtId="0" fontId="10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30" xfId="0" applyFont="1" applyBorder="1" applyAlignment="1">
      <alignment horizontal="left" vertical="center"/>
    </xf>
    <xf numFmtId="3" fontId="3" fillId="4" borderId="24" xfId="0" applyNumberFormat="1" applyFont="1" applyFill="1" applyBorder="1" applyAlignment="1">
      <alignment horizontal="center" vertical="center"/>
    </xf>
    <xf numFmtId="3" fontId="3" fillId="4" borderId="15" xfId="0" applyNumberFormat="1" applyFont="1" applyFill="1" applyBorder="1" applyAlignment="1">
      <alignment horizontal="center" vertical="center"/>
    </xf>
    <xf numFmtId="10" fontId="15" fillId="4" borderId="15" xfId="0" applyNumberFormat="1" applyFont="1" applyFill="1" applyBorder="1" applyAlignment="1">
      <alignment horizontal="center" vertical="center"/>
    </xf>
    <xf numFmtId="3" fontId="15" fillId="4" borderId="15" xfId="0" applyNumberFormat="1" applyFont="1" applyFill="1" applyBorder="1" applyAlignment="1">
      <alignment horizontal="center" vertical="center"/>
    </xf>
    <xf numFmtId="11" fontId="15" fillId="0" borderId="27" xfId="0" applyNumberFormat="1" applyFont="1" applyBorder="1" applyAlignment="1">
      <alignment horizontal="center" vertical="center"/>
    </xf>
    <xf numFmtId="10" fontId="15" fillId="4" borderId="24" xfId="0" applyNumberFormat="1" applyFont="1" applyFill="1" applyBorder="1" applyAlignment="1">
      <alignment horizontal="center" vertical="center"/>
    </xf>
    <xf numFmtId="10" fontId="3" fillId="4" borderId="15" xfId="0" applyNumberFormat="1" applyFont="1" applyFill="1" applyBorder="1" applyAlignment="1">
      <alignment horizontal="center"/>
    </xf>
    <xf numFmtId="10" fontId="15" fillId="4" borderId="2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2" fontId="3" fillId="8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1" fontId="0" fillId="0" borderId="0" xfId="0" applyNumberFormat="1" applyFill="1" applyBorder="1" applyAlignment="1">
      <alignment horizontal="left"/>
    </xf>
    <xf numFmtId="11" fontId="3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6" borderId="13" xfId="0" applyFill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7" borderId="13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3" fontId="3" fillId="6" borderId="9" xfId="0" applyNumberFormat="1" applyFont="1" applyFill="1" applyBorder="1" applyAlignment="1">
      <alignment horizontal="center" vertical="center"/>
    </xf>
    <xf numFmtId="0" fontId="0" fillId="0" borderId="12" xfId="0" applyFont="1" applyBorder="1" applyAlignment="1">
      <alignment horizontal="left" vertical="center" wrapText="1"/>
    </xf>
    <xf numFmtId="0" fontId="3" fillId="3" borderId="29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D0106"/>
      <color rgb="FFFFC7CE"/>
      <color rgb="FF006100"/>
      <color rgb="FFC7EF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113</xdr:row>
      <xdr:rowOff>28575</xdr:rowOff>
    </xdr:from>
    <xdr:to>
      <xdr:col>6</xdr:col>
      <xdr:colOff>1543050</xdr:colOff>
      <xdr:row>136</xdr:row>
      <xdr:rowOff>76200</xdr:rowOff>
    </xdr:to>
    <xdr:pic>
      <xdr:nvPicPr>
        <xdr:cNvPr id="927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9173825"/>
          <a:ext cx="6353175" cy="3771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361950</xdr:colOff>
      <xdr:row>29</xdr:row>
      <xdr:rowOff>142875</xdr:rowOff>
    </xdr:from>
    <xdr:to>
      <xdr:col>17</xdr:col>
      <xdr:colOff>361950</xdr:colOff>
      <xdr:row>39</xdr:row>
      <xdr:rowOff>47624</xdr:rowOff>
    </xdr:to>
    <xdr:pic>
      <xdr:nvPicPr>
        <xdr:cNvPr id="9275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50" y="5686425"/>
          <a:ext cx="6096000" cy="1524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285750</xdr:colOff>
      <xdr:row>39</xdr:row>
      <xdr:rowOff>85725</xdr:rowOff>
    </xdr:from>
    <xdr:to>
      <xdr:col>17</xdr:col>
      <xdr:colOff>438150</xdr:colOff>
      <xdr:row>52</xdr:row>
      <xdr:rowOff>76201</xdr:rowOff>
    </xdr:to>
    <xdr:pic>
      <xdr:nvPicPr>
        <xdr:cNvPr id="9276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48550" y="7248525"/>
          <a:ext cx="6248400" cy="2095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362064</xdr:colOff>
      <xdr:row>22</xdr:row>
      <xdr:rowOff>87698</xdr:rowOff>
    </xdr:from>
    <xdr:to>
      <xdr:col>7</xdr:col>
      <xdr:colOff>129459</xdr:colOff>
      <xdr:row>57</xdr:row>
      <xdr:rowOff>78059</xdr:rowOff>
    </xdr:to>
    <xdr:grpSp>
      <xdr:nvGrpSpPr>
        <xdr:cNvPr id="2" name="Group 1"/>
        <xdr:cNvGrpSpPr/>
      </xdr:nvGrpSpPr>
      <xdr:grpSpPr>
        <a:xfrm>
          <a:off x="926508" y="3671920"/>
          <a:ext cx="7401507" cy="5917028"/>
          <a:chOff x="926508" y="3671920"/>
          <a:chExt cx="7401507" cy="5917028"/>
        </a:xfrm>
      </xdr:grpSpPr>
      <xdr:pic>
        <xdr:nvPicPr>
          <xdr:cNvPr id="9274" name="Picture 18" descr="SoqpskLdpc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926508" y="3671920"/>
            <a:ext cx="7401507" cy="59170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249" name="Text Box 33"/>
          <xdr:cNvSpPr txBox="1">
            <a:spLocks noChangeArrowheads="1"/>
          </xdr:cNvSpPr>
        </xdr:nvSpPr>
        <xdr:spPr bwMode="auto">
          <a:xfrm>
            <a:off x="3524603" y="9144353"/>
            <a:ext cx="858308" cy="25505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18288" rIns="27432" bIns="0" anchor="t" upright="1"/>
          <a:lstStyle/>
          <a:p>
            <a:pPr algn="r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Uncoded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2"/>
  <sheetViews>
    <sheetView tabSelected="1" zoomScale="120" zoomScaleNormal="120" zoomScalePageLayoutView="120" workbookViewId="0">
      <selection activeCell="C15" sqref="C15"/>
    </sheetView>
  </sheetViews>
  <sheetFormatPr baseColWidth="10" defaultColWidth="8.83203125" defaultRowHeight="13" x14ac:dyDescent="0.15"/>
  <cols>
    <col min="1" max="1" width="8.83203125" style="16"/>
    <col min="2" max="2" width="53.33203125" style="52" customWidth="1"/>
    <col min="3" max="3" width="18.5" style="88" bestFit="1" customWidth="1"/>
    <col min="4" max="4" width="59.5" style="59" bestFit="1" customWidth="1"/>
    <col min="5" max="5" width="6.1640625" style="15" customWidth="1"/>
    <col min="6" max="6" width="4.1640625" style="16" bestFit="1" customWidth="1"/>
    <col min="7" max="7" width="17.83203125" style="15" bestFit="1" customWidth="1"/>
    <col min="8" max="8" width="43.1640625" style="96" customWidth="1"/>
    <col min="9" max="9" width="7.1640625" style="16" customWidth="1"/>
    <col min="10" max="10" width="7.83203125" style="16" customWidth="1"/>
    <col min="11" max="11" width="8.83203125" style="15"/>
    <col min="12" max="16384" width="8.83203125" style="16"/>
  </cols>
  <sheetData>
    <row r="1" spans="2:15" ht="14" thickBot="1" x14ac:dyDescent="0.2">
      <c r="I1" s="15"/>
      <c r="J1" s="15"/>
    </row>
    <row r="2" spans="2:15" s="15" customFormat="1" ht="14" thickBot="1" x14ac:dyDescent="0.2">
      <c r="B2" s="119" t="s">
        <v>83</v>
      </c>
      <c r="C2" s="120"/>
      <c r="D2" s="121"/>
      <c r="H2" s="96"/>
      <c r="K2" s="37"/>
      <c r="O2" s="53"/>
    </row>
    <row r="3" spans="2:15" s="15" customFormat="1" ht="14" thickBot="1" x14ac:dyDescent="0.2">
      <c r="B3" s="110" t="s">
        <v>30</v>
      </c>
      <c r="C3" s="110" t="s">
        <v>31</v>
      </c>
      <c r="D3" s="111" t="s">
        <v>51</v>
      </c>
      <c r="K3" s="37"/>
      <c r="O3" s="53"/>
    </row>
    <row r="4" spans="2:15" s="15" customFormat="1" ht="18" x14ac:dyDescent="0.15">
      <c r="B4" s="107" t="s">
        <v>50</v>
      </c>
      <c r="C4" s="108">
        <v>20000000</v>
      </c>
      <c r="D4" s="109" t="s">
        <v>52</v>
      </c>
      <c r="K4" s="37"/>
      <c r="O4" s="53"/>
    </row>
    <row r="5" spans="2:15" s="15" customFormat="1" ht="18" x14ac:dyDescent="0.15">
      <c r="B5" s="71" t="s">
        <v>32</v>
      </c>
      <c r="C5" s="95">
        <v>0.66666666666666663</v>
      </c>
      <c r="D5" s="77" t="s">
        <v>86</v>
      </c>
      <c r="K5" s="37"/>
      <c r="O5" s="53"/>
    </row>
    <row r="6" spans="2:15" ht="18" x14ac:dyDescent="0.15">
      <c r="B6" s="72" t="s">
        <v>33</v>
      </c>
      <c r="C6" s="91">
        <v>4</v>
      </c>
      <c r="D6" s="76" t="s">
        <v>88</v>
      </c>
      <c r="E6" s="52"/>
      <c r="K6" s="37"/>
    </row>
    <row r="7" spans="2:15" s="52" customFormat="1" ht="18" x14ac:dyDescent="0.15">
      <c r="B7" s="73" t="s">
        <v>85</v>
      </c>
      <c r="C7" s="94">
        <v>8.8000000000000007</v>
      </c>
      <c r="D7" s="77" t="s">
        <v>84</v>
      </c>
      <c r="K7" s="37"/>
    </row>
    <row r="8" spans="2:15" ht="18" x14ac:dyDescent="0.15">
      <c r="B8" s="74" t="s">
        <v>34</v>
      </c>
      <c r="C8" s="94">
        <v>4096</v>
      </c>
      <c r="D8" s="77" t="s">
        <v>87</v>
      </c>
      <c r="E8" s="52"/>
      <c r="J8" s="38"/>
      <c r="K8" s="37"/>
    </row>
    <row r="9" spans="2:15" ht="18" x14ac:dyDescent="0.15">
      <c r="B9" s="73" t="s">
        <v>53</v>
      </c>
      <c r="C9" s="91">
        <v>1</v>
      </c>
      <c r="D9" s="77" t="s">
        <v>92</v>
      </c>
      <c r="E9" s="52"/>
      <c r="J9" s="38"/>
      <c r="K9" s="37"/>
    </row>
    <row r="10" spans="2:15" ht="18" x14ac:dyDescent="0.15">
      <c r="B10" s="72" t="s">
        <v>35</v>
      </c>
      <c r="C10" s="92">
        <v>8000</v>
      </c>
      <c r="D10" s="76" t="s">
        <v>2</v>
      </c>
      <c r="E10" s="52"/>
      <c r="K10" s="37"/>
    </row>
    <row r="11" spans="2:15" ht="26" x14ac:dyDescent="0.15">
      <c r="B11" s="71" t="s">
        <v>58</v>
      </c>
      <c r="C11" s="91">
        <v>150</v>
      </c>
      <c r="D11" s="76" t="s">
        <v>91</v>
      </c>
      <c r="E11" s="52"/>
      <c r="K11" s="37"/>
      <c r="O11" s="31"/>
    </row>
    <row r="12" spans="2:15" ht="16" x14ac:dyDescent="0.15">
      <c r="B12" s="72" t="s">
        <v>41</v>
      </c>
      <c r="C12" s="89">
        <f>C11*1852*1000000/299792458</f>
        <v>926.64105646046642</v>
      </c>
      <c r="D12" s="76" t="s">
        <v>59</v>
      </c>
      <c r="E12" s="52"/>
      <c r="K12" s="37"/>
    </row>
    <row r="13" spans="2:15" x14ac:dyDescent="0.15">
      <c r="B13" s="33" t="s">
        <v>3</v>
      </c>
      <c r="C13" s="92">
        <v>1</v>
      </c>
      <c r="D13" s="34" t="s">
        <v>57</v>
      </c>
      <c r="E13" s="52"/>
      <c r="G13" s="39"/>
      <c r="K13" s="37"/>
    </row>
    <row r="14" spans="2:15" ht="26" x14ac:dyDescent="0.15">
      <c r="B14" s="72" t="s">
        <v>56</v>
      </c>
      <c r="C14" s="91">
        <v>50</v>
      </c>
      <c r="D14" s="76" t="s">
        <v>48</v>
      </c>
      <c r="E14" s="52"/>
      <c r="G14" s="39"/>
      <c r="H14" s="97"/>
      <c r="I14" s="2"/>
      <c r="K14" s="37"/>
    </row>
    <row r="15" spans="2:15" s="52" customFormat="1" ht="18" x14ac:dyDescent="0.15">
      <c r="B15" s="72" t="s">
        <v>36</v>
      </c>
      <c r="C15" s="94">
        <v>64</v>
      </c>
      <c r="D15" s="76" t="s">
        <v>89</v>
      </c>
      <c r="G15" s="47"/>
      <c r="H15" s="98"/>
      <c r="I15" s="2"/>
      <c r="K15" s="37"/>
    </row>
    <row r="16" spans="2:15" s="52" customFormat="1" ht="19" thickBot="1" x14ac:dyDescent="0.2">
      <c r="B16" s="75" t="s">
        <v>37</v>
      </c>
      <c r="C16" s="93">
        <v>128</v>
      </c>
      <c r="D16" s="78" t="s">
        <v>90</v>
      </c>
      <c r="G16" s="15"/>
      <c r="H16" s="99"/>
      <c r="I16" s="42"/>
      <c r="K16" s="37"/>
    </row>
    <row r="17" spans="2:13" s="52" customFormat="1" x14ac:dyDescent="0.15">
      <c r="C17" s="88"/>
      <c r="D17" s="59"/>
      <c r="G17" s="15"/>
      <c r="H17" s="96"/>
      <c r="I17" s="16"/>
      <c r="K17" s="37"/>
    </row>
    <row r="18" spans="2:13" s="52" customFormat="1" x14ac:dyDescent="0.15">
      <c r="C18" s="88"/>
      <c r="D18" s="59"/>
      <c r="E18" s="41"/>
      <c r="F18" s="36"/>
      <c r="G18" s="15"/>
      <c r="H18" s="96"/>
      <c r="I18" s="16"/>
      <c r="K18" s="37"/>
    </row>
    <row r="19" spans="2:13" ht="14" thickBot="1" x14ac:dyDescent="0.2">
      <c r="B19"/>
      <c r="C19" s="90"/>
      <c r="E19" s="35"/>
      <c r="F19" s="36"/>
      <c r="K19" s="37"/>
    </row>
    <row r="20" spans="2:13" ht="14" thickBot="1" x14ac:dyDescent="0.2">
      <c r="B20" s="112" t="s">
        <v>42</v>
      </c>
      <c r="C20" s="112" t="s">
        <v>43</v>
      </c>
      <c r="D20" s="112" t="s">
        <v>44</v>
      </c>
      <c r="E20" s="58"/>
      <c r="F20" s="36"/>
      <c r="K20" s="37"/>
      <c r="L20" s="32"/>
    </row>
    <row r="21" spans="2:13" x14ac:dyDescent="0.15">
      <c r="B21" s="65" t="s">
        <v>46</v>
      </c>
      <c r="C21" s="80">
        <f>C4*C5</f>
        <v>13333333.333333332</v>
      </c>
      <c r="D21" s="66" t="s">
        <v>47</v>
      </c>
      <c r="I21" s="52"/>
    </row>
    <row r="22" spans="2:13" ht="18" x14ac:dyDescent="0.15">
      <c r="B22" s="60" t="s">
        <v>55</v>
      </c>
      <c r="C22" s="81">
        <f>C21*((1-C29)*(1-C30)*(1-C31)*(1-C32))</f>
        <v>9176708.4924531728</v>
      </c>
      <c r="D22" s="54" t="s">
        <v>54</v>
      </c>
    </row>
    <row r="23" spans="2:13" s="52" customFormat="1" ht="18" x14ac:dyDescent="0.15">
      <c r="B23" s="79" t="s">
        <v>49</v>
      </c>
      <c r="C23" s="81">
        <f>0.075*C22</f>
        <v>688253.13693398796</v>
      </c>
      <c r="D23" s="54" t="s">
        <v>65</v>
      </c>
      <c r="E23" s="15"/>
      <c r="G23" s="15"/>
      <c r="H23" s="96"/>
      <c r="K23" s="15"/>
    </row>
    <row r="24" spans="2:13" ht="18" x14ac:dyDescent="0.15">
      <c r="B24" s="60" t="s">
        <v>60</v>
      </c>
      <c r="C24" s="81">
        <f>0.925*C22</f>
        <v>8488455.3555191848</v>
      </c>
      <c r="D24" s="54" t="s">
        <v>61</v>
      </c>
    </row>
    <row r="25" spans="2:13" x14ac:dyDescent="0.15">
      <c r="B25" s="55" t="s">
        <v>27</v>
      </c>
      <c r="C25" s="82">
        <f>C22/C21</f>
        <v>0.68825313693398804</v>
      </c>
      <c r="D25" s="56" t="s">
        <v>81</v>
      </c>
      <c r="J25" s="44"/>
      <c r="K25" s="44"/>
      <c r="L25" s="44"/>
      <c r="M25" s="44"/>
    </row>
    <row r="26" spans="2:13" ht="26" x14ac:dyDescent="0.15">
      <c r="B26" s="55" t="s">
        <v>8</v>
      </c>
      <c r="C26" s="83">
        <f>0.78*C4</f>
        <v>15600000</v>
      </c>
      <c r="D26" s="57" t="s">
        <v>82</v>
      </c>
      <c r="J26" s="44"/>
      <c r="K26" s="44"/>
      <c r="L26" s="44"/>
      <c r="M26" s="44"/>
    </row>
    <row r="27" spans="2:13" ht="14" thickBot="1" x14ac:dyDescent="0.2">
      <c r="B27" s="67"/>
      <c r="C27" s="84"/>
      <c r="D27" s="68"/>
      <c r="J27" s="44"/>
      <c r="K27" s="44"/>
      <c r="L27" s="44"/>
      <c r="M27" s="44"/>
    </row>
    <row r="28" spans="2:13" ht="14" thickBot="1" x14ac:dyDescent="0.2">
      <c r="B28" s="114" t="s">
        <v>40</v>
      </c>
      <c r="C28" s="115"/>
      <c r="D28" s="116"/>
      <c r="J28" s="44"/>
      <c r="K28" s="44"/>
      <c r="L28" s="44"/>
      <c r="M28" s="44"/>
    </row>
    <row r="29" spans="2:13" x14ac:dyDescent="0.15">
      <c r="B29" s="69" t="s">
        <v>45</v>
      </c>
      <c r="C29" s="85">
        <f>(C13/1000)*((C6*2)/(C14/1000))</f>
        <v>0.16</v>
      </c>
      <c r="D29" s="70" t="s">
        <v>67</v>
      </c>
      <c r="J29" s="42"/>
      <c r="K29" s="47"/>
      <c r="L29" s="42"/>
      <c r="M29" s="42"/>
    </row>
    <row r="30" spans="2:13" x14ac:dyDescent="0.15">
      <c r="B30" s="55" t="s">
        <v>63</v>
      </c>
      <c r="C30" s="82">
        <f>(C15+C16+2)/(C15+C16+2+(C8*C9))</f>
        <v>4.5221445221445222E-2</v>
      </c>
      <c r="D30" s="57" t="s">
        <v>62</v>
      </c>
    </row>
    <row r="31" spans="2:13" x14ac:dyDescent="0.15">
      <c r="B31" s="61" t="s">
        <v>64</v>
      </c>
      <c r="C31" s="86">
        <f>224/C8</f>
        <v>5.46875E-2</v>
      </c>
      <c r="D31" s="62" t="s">
        <v>66</v>
      </c>
    </row>
    <row r="32" spans="2:13" ht="14" thickBot="1" x14ac:dyDescent="0.2">
      <c r="B32" s="63" t="s">
        <v>28</v>
      </c>
      <c r="C32" s="87">
        <f>416/(416+C8)</f>
        <v>9.2198581560283682E-2</v>
      </c>
      <c r="D32" s="64" t="s">
        <v>29</v>
      </c>
    </row>
    <row r="35" spans="3:4" ht="14" thickBot="1" x14ac:dyDescent="0.2"/>
    <row r="36" spans="3:4" ht="14" thickBot="1" x14ac:dyDescent="0.2">
      <c r="C36" s="117" t="s">
        <v>68</v>
      </c>
      <c r="D36" s="118"/>
    </row>
    <row r="37" spans="3:4" x14ac:dyDescent="0.15">
      <c r="C37" s="100" t="s">
        <v>69</v>
      </c>
      <c r="D37" s="101" t="s">
        <v>73</v>
      </c>
    </row>
    <row r="38" spans="3:4" x14ac:dyDescent="0.15">
      <c r="C38" s="102" t="s">
        <v>70</v>
      </c>
      <c r="D38" s="101" t="s">
        <v>74</v>
      </c>
    </row>
    <row r="39" spans="3:4" x14ac:dyDescent="0.15">
      <c r="C39" s="103" t="s">
        <v>71</v>
      </c>
      <c r="D39" s="101" t="s">
        <v>75</v>
      </c>
    </row>
    <row r="40" spans="3:4" x14ac:dyDescent="0.15">
      <c r="C40" s="113" t="s">
        <v>72</v>
      </c>
      <c r="D40" s="101" t="s">
        <v>76</v>
      </c>
    </row>
    <row r="41" spans="3:4" x14ac:dyDescent="0.15">
      <c r="C41" s="104" t="s">
        <v>79</v>
      </c>
      <c r="D41" s="101" t="s">
        <v>77</v>
      </c>
    </row>
    <row r="42" spans="3:4" ht="14" thickBot="1" x14ac:dyDescent="0.2">
      <c r="C42" s="105" t="s">
        <v>80</v>
      </c>
      <c r="D42" s="106" t="s">
        <v>78</v>
      </c>
    </row>
  </sheetData>
  <mergeCells count="3">
    <mergeCell ref="B28:D28"/>
    <mergeCell ref="C36:D36"/>
    <mergeCell ref="B2:D2"/>
  </mergeCells>
  <phoneticPr fontId="2" type="noConversion"/>
  <conditionalFormatting sqref="C24">
    <cfRule type="cellIs" dxfId="1" priority="1" stopIfTrue="1" operator="lessThan">
      <formula>$C$7*1000000</formula>
    </cfRule>
    <cfRule type="cellIs" dxfId="0" priority="2" stopIfTrue="1" operator="greaterThanOrEqual">
      <formula>$C$7*1000000</formula>
    </cfRule>
  </conditionalFormatting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1"/>
  <sheetViews>
    <sheetView zoomScale="90" zoomScaleNormal="90" zoomScalePageLayoutView="90" workbookViewId="0">
      <selection activeCell="N64" sqref="N64"/>
    </sheetView>
  </sheetViews>
  <sheetFormatPr baseColWidth="10" defaultColWidth="8.83203125" defaultRowHeight="13" x14ac:dyDescent="0.15"/>
  <cols>
    <col min="1" max="1" width="7.33203125" customWidth="1"/>
    <col min="2" max="2" width="16.6640625" customWidth="1"/>
    <col min="3" max="3" width="10.33203125" customWidth="1"/>
    <col min="4" max="4" width="11.5" customWidth="1"/>
    <col min="5" max="5" width="15.5" customWidth="1"/>
    <col min="6" max="6" width="14.1640625" customWidth="1"/>
    <col min="7" max="7" width="31.83203125" customWidth="1"/>
    <col min="19" max="19" width="12.33203125" bestFit="1" customWidth="1"/>
  </cols>
  <sheetData>
    <row r="1" spans="2:8" x14ac:dyDescent="0.15">
      <c r="B1" s="19"/>
      <c r="C1" s="45"/>
    </row>
    <row r="2" spans="2:8" x14ac:dyDescent="0.15">
      <c r="B2" s="19"/>
      <c r="C2" s="46"/>
      <c r="F2" s="11"/>
    </row>
    <row r="3" spans="2:8" x14ac:dyDescent="0.15">
      <c r="B3" s="13"/>
      <c r="C3" s="12"/>
    </row>
    <row r="4" spans="2:8" x14ac:dyDescent="0.15">
      <c r="B4" s="27"/>
      <c r="C4" s="10"/>
      <c r="D4" s="28"/>
      <c r="E4" s="28"/>
      <c r="F4" s="28"/>
      <c r="G4" s="20"/>
      <c r="H4" s="1"/>
    </row>
    <row r="5" spans="2:8" x14ac:dyDescent="0.15">
      <c r="B5" s="19" t="s">
        <v>5</v>
      </c>
      <c r="C5" s="10">
        <f>5.285</f>
        <v>5.2850000000000001</v>
      </c>
      <c r="D5" s="29" t="s">
        <v>6</v>
      </c>
      <c r="E5" s="28"/>
      <c r="F5" s="28"/>
      <c r="G5" s="20"/>
      <c r="H5" s="1"/>
    </row>
    <row r="6" spans="2:8" ht="14" thickBot="1" x14ac:dyDescent="0.2">
      <c r="B6" s="19" t="s">
        <v>4</v>
      </c>
      <c r="C6" s="30">
        <f>'CH Parameters and BW Estimates'!C5</f>
        <v>0.66666666666666663</v>
      </c>
      <c r="D6" s="28"/>
      <c r="E6" s="28"/>
      <c r="F6" s="28"/>
      <c r="G6" s="20"/>
      <c r="H6" s="1"/>
    </row>
    <row r="7" spans="2:8" ht="14" hidden="1" thickBot="1" x14ac:dyDescent="0.2">
      <c r="B7" s="23" t="s">
        <v>13</v>
      </c>
      <c r="D7" s="7"/>
    </row>
    <row r="8" spans="2:8" x14ac:dyDescent="0.15">
      <c r="B8" s="25" t="s">
        <v>1</v>
      </c>
      <c r="C8" s="3" t="s">
        <v>11</v>
      </c>
      <c r="D8" s="3" t="s">
        <v>9</v>
      </c>
      <c r="E8" s="3" t="s">
        <v>0</v>
      </c>
      <c r="F8" s="3" t="s">
        <v>12</v>
      </c>
      <c r="G8" s="4" t="s">
        <v>14</v>
      </c>
    </row>
    <row r="9" spans="2:8" x14ac:dyDescent="0.15">
      <c r="B9" s="24" t="s">
        <v>10</v>
      </c>
      <c r="C9" s="18">
        <v>14</v>
      </c>
      <c r="D9" s="8">
        <f>2</f>
        <v>2</v>
      </c>
      <c r="E9" s="8">
        <f>10*LOG(D9)</f>
        <v>3.0102999566398121</v>
      </c>
      <c r="F9" s="8">
        <f>C9+E9</f>
        <v>17.010299956639813</v>
      </c>
      <c r="G9" s="5">
        <f>1/(C5*10^-6)*D9</f>
        <v>378429.51750236517</v>
      </c>
      <c r="H9" s="14"/>
    </row>
    <row r="10" spans="2:8" ht="14" thickBot="1" x14ac:dyDescent="0.2">
      <c r="B10" s="26" t="s">
        <v>7</v>
      </c>
      <c r="C10" s="21">
        <v>2.25</v>
      </c>
      <c r="D10" s="22">
        <f>2*C6</f>
        <v>1.3333333333333333</v>
      </c>
      <c r="E10" s="9">
        <f>10*LOG(D10)</f>
        <v>1.2493873660829993</v>
      </c>
      <c r="F10" s="22">
        <f>C10+E10</f>
        <v>3.4993873660829991</v>
      </c>
      <c r="G10" s="6">
        <f>1/(C5*10^-6)*D10</f>
        <v>252286.34500157676</v>
      </c>
      <c r="H10" s="14"/>
    </row>
    <row r="11" spans="2:8" x14ac:dyDescent="0.15">
      <c r="C11" s="14"/>
      <c r="D11" s="17"/>
      <c r="E11" s="10"/>
      <c r="F11" s="10"/>
      <c r="G11" s="14"/>
      <c r="H11" s="14"/>
    </row>
    <row r="12" spans="2:8" x14ac:dyDescent="0.15">
      <c r="B12" s="40" t="s">
        <v>15</v>
      </c>
      <c r="C12" s="48">
        <f>10^-4</f>
        <v>1E-4</v>
      </c>
      <c r="D12" s="49" t="s">
        <v>19</v>
      </c>
      <c r="E12" s="14"/>
      <c r="F12" s="17"/>
      <c r="G12" s="14"/>
      <c r="H12" s="14"/>
    </row>
    <row r="13" spans="2:8" x14ac:dyDescent="0.15">
      <c r="B13" s="40" t="s">
        <v>16</v>
      </c>
      <c r="C13" s="14">
        <v>8000</v>
      </c>
      <c r="D13" s="49" t="s">
        <v>20</v>
      </c>
      <c r="E13" s="14"/>
      <c r="F13" s="17"/>
      <c r="G13" s="14"/>
      <c r="H13" s="14"/>
    </row>
    <row r="14" spans="2:8" x14ac:dyDescent="0.15">
      <c r="B14" s="40" t="s">
        <v>25</v>
      </c>
      <c r="C14" s="14">
        <v>4096</v>
      </c>
      <c r="D14" s="49" t="s">
        <v>23</v>
      </c>
      <c r="E14" s="14"/>
      <c r="F14" s="17" t="s">
        <v>18</v>
      </c>
      <c r="G14" s="43">
        <f>1-EXP(LN(1-C12)/C13)</f>
        <v>1.2500624979594477E-8</v>
      </c>
      <c r="H14" s="14"/>
    </row>
    <row r="15" spans="2:8" x14ac:dyDescent="0.15">
      <c r="B15" s="40" t="s">
        <v>24</v>
      </c>
      <c r="C15" s="14">
        <v>8</v>
      </c>
      <c r="D15" s="49" t="s">
        <v>26</v>
      </c>
      <c r="E15" s="14"/>
      <c r="F15" s="51" t="s">
        <v>38</v>
      </c>
      <c r="G15" s="43">
        <f>1-(1-G14)^C14</f>
        <v>5.1201249440135932E-5</v>
      </c>
      <c r="H15" s="14"/>
    </row>
    <row r="16" spans="2:8" x14ac:dyDescent="0.15">
      <c r="B16" s="40" t="s">
        <v>17</v>
      </c>
      <c r="C16" s="48">
        <f>C12*C14/(C13/C15)</f>
        <v>4.0960000000000004E-4</v>
      </c>
      <c r="D16" s="49" t="s">
        <v>21</v>
      </c>
      <c r="F16" s="51" t="s">
        <v>39</v>
      </c>
      <c r="G16" s="48">
        <f>1-(1-G14)^(8*C14)</f>
        <v>4.0953659913489648E-4</v>
      </c>
    </row>
    <row r="17" spans="2:6" x14ac:dyDescent="0.15">
      <c r="B17" s="40" t="s">
        <v>18</v>
      </c>
      <c r="C17" s="43">
        <f>C12/C13</f>
        <v>1.2500000000000001E-8</v>
      </c>
      <c r="D17" s="50" t="s">
        <v>22</v>
      </c>
    </row>
    <row r="18" spans="2:6" x14ac:dyDescent="0.15">
      <c r="C18" s="14">
        <f>C16/(8*4096)</f>
        <v>1.2500000000000001E-8</v>
      </c>
      <c r="D18" s="50" t="s">
        <v>22</v>
      </c>
    </row>
    <row r="19" spans="2:6" x14ac:dyDescent="0.15">
      <c r="D19" s="49"/>
      <c r="E19" s="7"/>
      <c r="F19" s="7"/>
    </row>
    <row r="20" spans="2:6" x14ac:dyDescent="0.15">
      <c r="D20" s="7"/>
      <c r="E20" s="7"/>
      <c r="F20" s="7"/>
    </row>
    <row r="21" spans="2:6" x14ac:dyDescent="0.15">
      <c r="E21" s="7"/>
      <c r="F21" s="7"/>
    </row>
  </sheetData>
  <phoneticPr fontId="2" type="noConversion"/>
  <pageMargins left="0.75" right="0.75" top="1" bottom="1" header="0.5" footer="0.5"/>
  <pageSetup orientation="portrait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 Parameters and BW Estimates</vt:lpstr>
      <vt:lpstr>Req EbNo values</vt:lpstr>
    </vt:vector>
  </TitlesOfParts>
  <Company>LinQuest 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william.walsh</dc:creator>
  <cp:lastModifiedBy>Todd Newton</cp:lastModifiedBy>
  <cp:lastPrinted>2008-06-27T23:07:45Z</cp:lastPrinted>
  <dcterms:created xsi:type="dcterms:W3CDTF">2007-12-11T16:46:49Z</dcterms:created>
  <dcterms:modified xsi:type="dcterms:W3CDTF">2016-12-13T23:14:03Z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niqueReference">
    <vt:lpwstr>Doc-0084</vt:lpwstr>
  </property>
</Properties>
</file>